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1"/>
  </bookViews>
  <sheets>
    <sheet name="ОО НГ" sheetId="1" r:id="rId1"/>
    <sheet name="ДО НГ" sheetId="2" r:id="rId2"/>
  </sheets>
  <definedNames/>
  <calcPr fullCalcOnLoad="1"/>
</workbook>
</file>

<file path=xl/sharedStrings.xml><?xml version="1.0" encoding="utf-8"?>
<sst xmlns="http://schemas.openxmlformats.org/spreadsheetml/2006/main" count="99" uniqueCount="62">
  <si>
    <t>ОУ</t>
  </si>
  <si>
    <t>психолого-педагогическая 2016</t>
  </si>
  <si>
    <t>Буньковская СОШ</t>
  </si>
  <si>
    <t>Пятковская СОШ</t>
  </si>
  <si>
    <t>Емуртлинская СОШ</t>
  </si>
  <si>
    <t>Суерская СОШ</t>
  </si>
  <si>
    <t>Упоровская СОШ</t>
  </si>
  <si>
    <t xml:space="preserve">Итого </t>
  </si>
  <si>
    <t xml:space="preserve">питание </t>
  </si>
  <si>
    <t>Упоровский детский сад</t>
  </si>
  <si>
    <t>в т.ч.</t>
  </si>
  <si>
    <t>норматив на общехозяйственные расходы</t>
  </si>
  <si>
    <t>количество воспитанников в ДОУ на полный день</t>
  </si>
  <si>
    <t>количество детей-сирот</t>
  </si>
  <si>
    <t>количество не льготников</t>
  </si>
  <si>
    <t>дети с ОВЗ</t>
  </si>
  <si>
    <t>Дети-сироты</t>
  </si>
  <si>
    <t>не льготники</t>
  </si>
  <si>
    <t>питание льготников</t>
  </si>
  <si>
    <t>численность детей (без детей с ОВЗ)</t>
  </si>
  <si>
    <t>численность детей с ОВЗ</t>
  </si>
  <si>
    <t>начальное  образование</t>
  </si>
  <si>
    <t>общее количество учащихся по ОО</t>
  </si>
  <si>
    <t>Расходы на госстандарт ОО</t>
  </si>
  <si>
    <t xml:space="preserve"> Балансируемые расходы ОО</t>
  </si>
  <si>
    <t>норматив на численность детей (без детей с ОВЗ)</t>
  </si>
  <si>
    <t>норматив на численность детей с ОВЗ</t>
  </si>
  <si>
    <t>поправочный коэффициент</t>
  </si>
  <si>
    <t>не льготной категории</t>
  </si>
  <si>
    <t>льготной категории</t>
  </si>
  <si>
    <t>с ОВЗ</t>
  </si>
  <si>
    <t>проходящих учебные сборы</t>
  </si>
  <si>
    <t>итого бюджет по ОО</t>
  </si>
  <si>
    <t>приложение № 1 к приказу</t>
  </si>
  <si>
    <t>Реализация основных общеобразовательных программ начального  образования</t>
  </si>
  <si>
    <t>Реализация основных общеобразовательных программ основного  образования</t>
  </si>
  <si>
    <t>Реализация основных общеобразовательных программ среднего  образования</t>
  </si>
  <si>
    <t>в т.ч коррекционно-развивающая, компенсирующая и логопедическая помощь обучающимся</t>
  </si>
  <si>
    <t>норматив на коррекционно-развивающую компенсирующую и логопедическую помощь обучающимся</t>
  </si>
  <si>
    <t>численность детей по услуге предоставления питания</t>
  </si>
  <si>
    <t>обучающиеся с ОВЗ</t>
  </si>
  <si>
    <t>норматив на услугу по предоставлению питания</t>
  </si>
  <si>
    <t>приложение № 2 к приказу</t>
  </si>
  <si>
    <t>Реализация основных общеобразовательных программ дошкольного  образования</t>
  </si>
  <si>
    <t>группы полного дня</t>
  </si>
  <si>
    <t>дети с 1 до 3 лет, за исключением обучающихся с ОВЗ</t>
  </si>
  <si>
    <t>дети с ОВЗ с 1 до 3 лет</t>
  </si>
  <si>
    <t>дети с 3 до 8 лет, за исключением обучающихся с ОВЗ</t>
  </si>
  <si>
    <t>дети с ОВЗ с 3 до 8 лет</t>
  </si>
  <si>
    <t>группы кратковременного пребывания</t>
  </si>
  <si>
    <t>норматив на детей с 1 до 3 лет, за исключением обучающихся с ОВЗ</t>
  </si>
  <si>
    <t>норматив на детей с ОВЗ с 1 до 3 лет</t>
  </si>
  <si>
    <t>норматив на детей с 3 до 8 лет, за исключением обучающихся с ОВЗ</t>
  </si>
  <si>
    <t>норматив на детей с ОВЗ с 3 до 8 лет</t>
  </si>
  <si>
    <t xml:space="preserve">Сумма на госстандарт </t>
  </si>
  <si>
    <t>Сумма на  балансируемые расходы</t>
  </si>
  <si>
    <t>Сумма на присмотр и уход</t>
  </si>
  <si>
    <t>количество детей инвалидов (ОВЗ)</t>
  </si>
  <si>
    <t>Норматив на присмотр и уход</t>
  </si>
  <si>
    <t>итого бюджет по ДОУ</t>
  </si>
  <si>
    <t>Расчет нормативных затрат по общеобразовательным организациям на 2020 год</t>
  </si>
  <si>
    <t>Расчет нормативных затрат по дошкольным организациям на 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</si>
</sst>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_-* #,##0.0_р_._-;\-* #,##0.0_р_._-;_-* &quot;-&quot;_р_._-;_-@_-"/>
    <numFmt numFmtId="177" formatCode="#,##0.0"/>
    <numFmt numFmtId="178" formatCode="_-* #,##0.00_р_._-;\-* #,##0.00_р_._-;_-* &quot;-&quot;_р_._-;_-@_-"/>
    <numFmt numFmtId="179" formatCode="_-* #,##0.000_р_._-;\-* #,##0.000_р_._-;_-* &quot;-&quot;_р_._-;_-@_-"/>
    <numFmt numFmtId="180" formatCode="_-* #,##0.000\ _₽_-;\-* #,##0.000\ _₽_-;_-* &quot;-&quot;???\ _₽_-;_-@_-"/>
    <numFmt numFmtId="181" formatCode="_-* #,##0.0000_р_._-;\-* #,##0.0000_р_._-;_-* &quot;-&quot;_р_._-;_-@_-"/>
    <numFmt numFmtId="182" formatCode="_-* #,##0.0000\ _₽_-;\-* #,##0.0000\ _₽_-;_-* &quot;-&quot;????\ _₽_-;_-@_-"/>
    <numFmt numFmtId="183" formatCode="_-* #,##0.00000_р_._-;\-* #,##0.00000_р_._-;_-* &quot;-&quot;_р_._-;_-@_-"/>
    <numFmt numFmtId="184" formatCode="_-* #,##0.000000_р_._-;\-* #,##0.000000_р_._-;_-* &quot;-&quot;_р_._-;_-@_-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9" fontId="0" fillId="33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3" fontId="0" fillId="33" borderId="13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69" fontId="0" fillId="0" borderId="13" xfId="0" applyNumberFormat="1" applyFont="1" applyFill="1" applyBorder="1" applyAlignment="1">
      <alignment/>
    </xf>
    <xf numFmtId="169" fontId="0" fillId="0" borderId="14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176" fontId="0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79" fontId="0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0" fillId="0" borderId="13" xfId="0" applyNumberFormat="1" applyFont="1" applyFill="1" applyBorder="1" applyAlignment="1">
      <alignment/>
    </xf>
    <xf numFmtId="179" fontId="0" fillId="34" borderId="13" xfId="0" applyNumberFormat="1" applyFont="1" applyFill="1" applyBorder="1" applyAlignment="1">
      <alignment/>
    </xf>
    <xf numFmtId="179" fontId="0" fillId="33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181" fontId="0" fillId="33" borderId="13" xfId="0" applyNumberFormat="1" applyFont="1" applyFill="1" applyBorder="1" applyAlignment="1">
      <alignment/>
    </xf>
    <xf numFmtId="179" fontId="2" fillId="34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81" fontId="0" fillId="0" borderId="13" xfId="0" applyNumberFormat="1" applyFont="1" applyBorder="1" applyAlignment="1">
      <alignment/>
    </xf>
    <xf numFmtId="181" fontId="2" fillId="0" borderId="13" xfId="0" applyNumberFormat="1" applyFont="1" applyBorder="1" applyAlignment="1">
      <alignment/>
    </xf>
    <xf numFmtId="169" fontId="0" fillId="0" borderId="0" xfId="0" applyNumberFormat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78" fontId="0" fillId="0" borderId="13" xfId="0" applyNumberFormat="1" applyFont="1" applyBorder="1" applyAlignment="1">
      <alignment/>
    </xf>
    <xf numFmtId="183" fontId="0" fillId="33" borderId="13" xfId="0" applyNumberFormat="1" applyFont="1" applyFill="1" applyBorder="1" applyAlignment="1">
      <alignment/>
    </xf>
    <xf numFmtId="0" fontId="0" fillId="33" borderId="11" xfId="0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34" borderId="10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I43"/>
  <sheetViews>
    <sheetView workbookViewId="0" topLeftCell="Q1">
      <selection activeCell="Q36" sqref="Q36"/>
    </sheetView>
  </sheetViews>
  <sheetFormatPr defaultColWidth="9.00390625" defaultRowHeight="12.75"/>
  <cols>
    <col min="1" max="1" width="18.125" style="0" customWidth="1"/>
    <col min="2" max="2" width="11.625" style="0" customWidth="1"/>
    <col min="3" max="5" width="11.875" style="0" customWidth="1"/>
    <col min="6" max="6" width="11.75390625" style="0" customWidth="1"/>
    <col min="7" max="7" width="10.125" style="0" customWidth="1"/>
    <col min="8" max="8" width="11.25390625" style="0" customWidth="1"/>
    <col min="9" max="9" width="13.00390625" style="0" customWidth="1"/>
    <col min="10" max="12" width="13.75390625" style="0" customWidth="1"/>
    <col min="13" max="13" width="14.625" style="0" customWidth="1"/>
    <col min="14" max="14" width="13.75390625" style="0" customWidth="1"/>
    <col min="15" max="17" width="13.00390625" style="0" customWidth="1"/>
    <col min="18" max="18" width="12.75390625" style="0" customWidth="1"/>
    <col min="19" max="19" width="14.625" style="0" customWidth="1"/>
    <col min="20" max="20" width="13.00390625" style="0" customWidth="1"/>
    <col min="21" max="21" width="10.625" style="0" hidden="1" customWidth="1"/>
    <col min="22" max="23" width="10.375" style="0" hidden="1" customWidth="1"/>
    <col min="24" max="24" width="9.375" style="0" customWidth="1"/>
    <col min="25" max="25" width="8.875" style="0" customWidth="1"/>
    <col min="26" max="26" width="10.75390625" style="0" customWidth="1"/>
    <col min="27" max="27" width="9.375" style="0" customWidth="1"/>
    <col min="28" max="28" width="9.875" style="0" customWidth="1"/>
    <col min="29" max="29" width="11.00390625" style="0" customWidth="1"/>
    <col min="30" max="30" width="10.375" style="0" customWidth="1"/>
    <col min="31" max="31" width="9.875" style="0" customWidth="1"/>
    <col min="32" max="32" width="9.625" style="0" customWidth="1"/>
    <col min="33" max="33" width="15.125" style="0" customWidth="1"/>
  </cols>
  <sheetData>
    <row r="1" ht="12.75">
      <c r="L1" t="s">
        <v>33</v>
      </c>
    </row>
    <row r="2" spans="1:32" ht="15.75">
      <c r="A2" s="53" t="s">
        <v>60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"/>
      <c r="AA2" s="5"/>
      <c r="AB2" s="5"/>
      <c r="AC2" s="5"/>
      <c r="AD2" s="5"/>
      <c r="AE2" s="5"/>
      <c r="AF2" s="5"/>
    </row>
    <row r="3" spans="1:9" ht="15.75">
      <c r="A3" s="4"/>
      <c r="B3" s="4"/>
      <c r="C3" s="4"/>
      <c r="D3" s="4"/>
      <c r="E3" s="4"/>
      <c r="F3" s="4"/>
      <c r="G3" s="4"/>
      <c r="H3" s="5"/>
      <c r="I3" s="5"/>
    </row>
    <row r="5" spans="1:33" ht="54" customHeight="1">
      <c r="A5" s="2" t="s">
        <v>0</v>
      </c>
      <c r="B5" s="55" t="s">
        <v>34</v>
      </c>
      <c r="C5" s="56"/>
      <c r="D5" s="55" t="s">
        <v>35</v>
      </c>
      <c r="E5" s="56"/>
      <c r="F5" s="55" t="s">
        <v>36</v>
      </c>
      <c r="G5" s="56"/>
      <c r="H5" s="57" t="s">
        <v>22</v>
      </c>
      <c r="I5" s="57" t="s">
        <v>27</v>
      </c>
      <c r="J5" s="59" t="s">
        <v>23</v>
      </c>
      <c r="K5" s="61" t="s">
        <v>24</v>
      </c>
      <c r="L5" s="63" t="s">
        <v>37</v>
      </c>
      <c r="M5" s="65" t="s">
        <v>38</v>
      </c>
      <c r="N5" s="61" t="s">
        <v>11</v>
      </c>
      <c r="O5" s="74" t="s">
        <v>34</v>
      </c>
      <c r="P5" s="75"/>
      <c r="Q5" s="74" t="s">
        <v>35</v>
      </c>
      <c r="R5" s="75"/>
      <c r="S5" s="74" t="s">
        <v>36</v>
      </c>
      <c r="T5" s="75"/>
      <c r="U5" s="67" t="s">
        <v>21</v>
      </c>
      <c r="V5" s="67"/>
      <c r="W5" s="66" t="s">
        <v>8</v>
      </c>
      <c r="X5" s="66" t="s">
        <v>8</v>
      </c>
      <c r="Y5" s="68" t="s">
        <v>39</v>
      </c>
      <c r="Z5" s="69"/>
      <c r="AA5" s="69"/>
      <c r="AB5" s="70"/>
      <c r="AC5" s="71" t="s">
        <v>41</v>
      </c>
      <c r="AD5" s="72"/>
      <c r="AE5" s="72"/>
      <c r="AF5" s="73"/>
      <c r="AG5" s="66" t="s">
        <v>32</v>
      </c>
    </row>
    <row r="6" spans="1:33" ht="54" customHeight="1">
      <c r="A6" s="3"/>
      <c r="B6" s="31" t="s">
        <v>19</v>
      </c>
      <c r="C6" s="32" t="s">
        <v>20</v>
      </c>
      <c r="D6" s="31" t="s">
        <v>19</v>
      </c>
      <c r="E6" s="32" t="s">
        <v>20</v>
      </c>
      <c r="F6" s="31" t="s">
        <v>19</v>
      </c>
      <c r="G6" s="32" t="s">
        <v>20</v>
      </c>
      <c r="H6" s="58"/>
      <c r="I6" s="58"/>
      <c r="J6" s="60"/>
      <c r="K6" s="62"/>
      <c r="L6" s="64"/>
      <c r="M6" s="64"/>
      <c r="N6" s="64"/>
      <c r="O6" s="35" t="s">
        <v>25</v>
      </c>
      <c r="P6" s="36" t="s">
        <v>26</v>
      </c>
      <c r="Q6" s="35" t="s">
        <v>25</v>
      </c>
      <c r="R6" s="36" t="s">
        <v>26</v>
      </c>
      <c r="S6" s="35" t="s">
        <v>25</v>
      </c>
      <c r="T6" s="36" t="s">
        <v>26</v>
      </c>
      <c r="U6" s="31" t="s">
        <v>19</v>
      </c>
      <c r="V6" s="32" t="s">
        <v>20</v>
      </c>
      <c r="W6" s="67"/>
      <c r="X6" s="67"/>
      <c r="Y6" s="32" t="s">
        <v>28</v>
      </c>
      <c r="Z6" s="32" t="s">
        <v>29</v>
      </c>
      <c r="AA6" s="32" t="s">
        <v>40</v>
      </c>
      <c r="AB6" s="32" t="s">
        <v>31</v>
      </c>
      <c r="AC6" s="36" t="s">
        <v>28</v>
      </c>
      <c r="AD6" s="36" t="s">
        <v>29</v>
      </c>
      <c r="AE6" s="36" t="s">
        <v>30</v>
      </c>
      <c r="AF6" s="36" t="s">
        <v>31</v>
      </c>
      <c r="AG6" s="67"/>
    </row>
    <row r="7" spans="1:35" ht="12.75">
      <c r="A7" s="8" t="s">
        <v>2</v>
      </c>
      <c r="B7" s="8">
        <v>145</v>
      </c>
      <c r="C7" s="8">
        <v>11</v>
      </c>
      <c r="D7" s="8">
        <v>133</v>
      </c>
      <c r="E7" s="8">
        <v>10</v>
      </c>
      <c r="F7" s="8">
        <v>44</v>
      </c>
      <c r="G7" s="8">
        <v>0</v>
      </c>
      <c r="H7" s="11">
        <f>B7+C7+D7+E7+F7+G7</f>
        <v>343</v>
      </c>
      <c r="I7" s="33">
        <v>2.8096</v>
      </c>
      <c r="J7" s="11">
        <v>27920</v>
      </c>
      <c r="K7" s="11">
        <v>16165</v>
      </c>
      <c r="L7" s="22">
        <v>440.9</v>
      </c>
      <c r="M7" s="34">
        <f>L7/H7</f>
        <v>1.2854227405247813</v>
      </c>
      <c r="N7" s="29">
        <f>(K7-L7)/H7</f>
        <v>45.84285714285714</v>
      </c>
      <c r="O7" s="34">
        <f>22.2*I7+N7</f>
        <v>108.21597714285714</v>
      </c>
      <c r="P7" s="34">
        <f>44.35*I7+N7</f>
        <v>170.44861714285713</v>
      </c>
      <c r="Q7" s="34">
        <f>31.15*I7+N7</f>
        <v>133.36189714285715</v>
      </c>
      <c r="R7" s="34">
        <f>62.25*I7+N7</f>
        <v>220.74045714285717</v>
      </c>
      <c r="S7" s="34">
        <f>33.3*I7+N7</f>
        <v>139.40253714285714</v>
      </c>
      <c r="T7" s="34">
        <f>66.65*I7+N7</f>
        <v>233.10269714285715</v>
      </c>
      <c r="U7" s="12"/>
      <c r="V7" s="12"/>
      <c r="W7" s="11">
        <v>2394</v>
      </c>
      <c r="X7" s="11">
        <v>3845</v>
      </c>
      <c r="Y7" s="13">
        <v>115</v>
      </c>
      <c r="Z7" s="13">
        <v>207</v>
      </c>
      <c r="AA7" s="13">
        <v>21</v>
      </c>
      <c r="AB7" s="13">
        <v>12</v>
      </c>
      <c r="AC7" s="34">
        <v>2.885</v>
      </c>
      <c r="AD7" s="34">
        <v>13.6</v>
      </c>
      <c r="AE7" s="34">
        <v>32.232</v>
      </c>
      <c r="AF7" s="34">
        <v>1.767</v>
      </c>
      <c r="AG7" s="11">
        <f aca="true" t="shared" si="0" ref="AG7:AG12">B7*O7+C7*P7+D7*Q7+E7*R7+F7*S7+G7*T7+H7*M7+Y7*AC7+Z7*AD7+AA7*AE7+AB7*AF7</f>
        <v>47930.451</v>
      </c>
      <c r="AI7" s="52"/>
    </row>
    <row r="8" spans="1:35" ht="12.75">
      <c r="A8" s="8" t="s">
        <v>3</v>
      </c>
      <c r="B8" s="8">
        <v>92</v>
      </c>
      <c r="C8" s="8">
        <v>15</v>
      </c>
      <c r="D8" s="8">
        <v>120</v>
      </c>
      <c r="E8" s="8">
        <v>23</v>
      </c>
      <c r="F8" s="8">
        <v>36</v>
      </c>
      <c r="G8" s="8">
        <v>0</v>
      </c>
      <c r="H8" s="11">
        <f>B8+C8+D8+E8+F8+G8</f>
        <v>286</v>
      </c>
      <c r="I8" s="33">
        <v>2.3325</v>
      </c>
      <c r="J8" s="14">
        <v>21170</v>
      </c>
      <c r="K8" s="14">
        <v>12988</v>
      </c>
      <c r="L8" s="22">
        <v>440.9</v>
      </c>
      <c r="M8" s="34">
        <f>L8/H8</f>
        <v>1.5416083916083916</v>
      </c>
      <c r="N8" s="29">
        <f>(K8-L8)/H8</f>
        <v>43.87097902097902</v>
      </c>
      <c r="O8" s="34">
        <f>22.2*I8+N8</f>
        <v>95.65247902097903</v>
      </c>
      <c r="P8" s="34">
        <f>44.35*I8+N8</f>
        <v>147.31735402097902</v>
      </c>
      <c r="Q8" s="34">
        <f>31.15*I8+N8</f>
        <v>116.52835402097902</v>
      </c>
      <c r="R8" s="34">
        <f>62.25*I8+N8</f>
        <v>189.069104020979</v>
      </c>
      <c r="S8" s="34">
        <f>33.3*I8+N8</f>
        <v>121.54322902097901</v>
      </c>
      <c r="T8" s="34">
        <f>66.65*I8+N8</f>
        <v>199.33210402097905</v>
      </c>
      <c r="U8" s="15"/>
      <c r="V8" s="15"/>
      <c r="W8" s="14">
        <v>1899</v>
      </c>
      <c r="X8" s="14">
        <v>3600</v>
      </c>
      <c r="Y8" s="13">
        <v>94</v>
      </c>
      <c r="Z8" s="13">
        <v>154</v>
      </c>
      <c r="AA8" s="13">
        <v>38</v>
      </c>
      <c r="AB8" s="13">
        <v>6</v>
      </c>
      <c r="AC8" s="34">
        <v>2.875</v>
      </c>
      <c r="AD8" s="34">
        <v>13.6</v>
      </c>
      <c r="AE8" s="34">
        <v>32.232</v>
      </c>
      <c r="AF8" s="34">
        <v>1.767</v>
      </c>
      <c r="AG8" s="11">
        <f t="shared" si="0"/>
        <v>37758.304500000006</v>
      </c>
      <c r="AI8" s="52"/>
    </row>
    <row r="9" spans="1:35" ht="12.75">
      <c r="A9" s="9" t="s">
        <v>4</v>
      </c>
      <c r="B9" s="9">
        <v>202</v>
      </c>
      <c r="C9" s="9">
        <v>16</v>
      </c>
      <c r="D9" s="9">
        <v>234</v>
      </c>
      <c r="E9" s="9">
        <v>34</v>
      </c>
      <c r="F9" s="9">
        <v>45</v>
      </c>
      <c r="G9" s="9">
        <v>0</v>
      </c>
      <c r="H9" s="11">
        <f>B9+C9+D9+E9+F9+G9</f>
        <v>531</v>
      </c>
      <c r="I9" s="33">
        <v>2.081</v>
      </c>
      <c r="J9" s="13">
        <v>33500</v>
      </c>
      <c r="K9" s="13">
        <v>21117</v>
      </c>
      <c r="L9" s="22">
        <v>881.8</v>
      </c>
      <c r="M9" s="34">
        <f>L9/H9</f>
        <v>1.6606403013182673</v>
      </c>
      <c r="N9" s="29">
        <f>(K9-L9)/H9</f>
        <v>38.10772128060264</v>
      </c>
      <c r="O9" s="34">
        <f>22.2*I9+N9</f>
        <v>84.30592128060263</v>
      </c>
      <c r="P9" s="34">
        <f>44.35*I9+N9</f>
        <v>130.40007128060265</v>
      </c>
      <c r="Q9" s="34">
        <f>31.15*I9+N9</f>
        <v>102.93087128060264</v>
      </c>
      <c r="R9" s="34">
        <f>62.25*I9+N9</f>
        <v>167.64997128060264</v>
      </c>
      <c r="S9" s="34">
        <f>33.3*I9+N9</f>
        <v>107.40502128060263</v>
      </c>
      <c r="T9" s="34">
        <f>66.65*I9+N9</f>
        <v>176.80637128060266</v>
      </c>
      <c r="U9" s="8"/>
      <c r="V9" s="8"/>
      <c r="W9" s="13">
        <v>3643</v>
      </c>
      <c r="X9" s="13">
        <v>5635</v>
      </c>
      <c r="Y9" s="13">
        <v>236</v>
      </c>
      <c r="Z9" s="13">
        <v>245</v>
      </c>
      <c r="AA9" s="13">
        <v>50</v>
      </c>
      <c r="AB9" s="13">
        <v>9</v>
      </c>
      <c r="AC9" s="34">
        <v>2.862</v>
      </c>
      <c r="AD9" s="34">
        <v>13.6</v>
      </c>
      <c r="AE9" s="34">
        <v>32.232</v>
      </c>
      <c r="AF9" s="34">
        <v>1.767</v>
      </c>
      <c r="AG9" s="11">
        <f t="shared" si="0"/>
        <v>60252.081099999996</v>
      </c>
      <c r="AI9" s="52"/>
    </row>
    <row r="10" spans="1:35" ht="12.75">
      <c r="A10" s="9" t="s">
        <v>5</v>
      </c>
      <c r="B10" s="9">
        <v>166</v>
      </c>
      <c r="C10" s="9">
        <v>8</v>
      </c>
      <c r="D10" s="9">
        <v>178</v>
      </c>
      <c r="E10" s="9">
        <v>17</v>
      </c>
      <c r="F10" s="9">
        <v>44</v>
      </c>
      <c r="G10" s="9">
        <v>1</v>
      </c>
      <c r="H10" s="11">
        <f>B10+C10+D10+E10+F10+G10</f>
        <v>414</v>
      </c>
      <c r="I10" s="33">
        <v>2.6847</v>
      </c>
      <c r="J10" s="13">
        <v>32686</v>
      </c>
      <c r="K10" s="13">
        <v>16140</v>
      </c>
      <c r="L10" s="22">
        <v>881.8</v>
      </c>
      <c r="M10" s="34">
        <f>L10/H10</f>
        <v>2.129951690821256</v>
      </c>
      <c r="N10" s="29">
        <f>(K10-L10)/H10</f>
        <v>36.855555555555554</v>
      </c>
      <c r="O10" s="34">
        <f>22.2*I10+N10</f>
        <v>96.45589555555554</v>
      </c>
      <c r="P10" s="34">
        <f>44.35*I10+N10</f>
        <v>155.92200055555554</v>
      </c>
      <c r="Q10" s="34">
        <f>31.15*I10+N10</f>
        <v>120.48396055555554</v>
      </c>
      <c r="R10" s="34">
        <f>62.25*I10+N10</f>
        <v>203.97813055555554</v>
      </c>
      <c r="S10" s="34">
        <f>33.3*I10+N10</f>
        <v>126.25606555555554</v>
      </c>
      <c r="T10" s="34">
        <f>66.65*I10+N10</f>
        <v>215.79081055555557</v>
      </c>
      <c r="U10" s="8"/>
      <c r="V10" s="8"/>
      <c r="W10" s="13">
        <v>2598</v>
      </c>
      <c r="X10" s="13">
        <v>4730</v>
      </c>
      <c r="Y10" s="13">
        <v>131</v>
      </c>
      <c r="Z10" s="13">
        <v>257</v>
      </c>
      <c r="AA10" s="13">
        <v>26</v>
      </c>
      <c r="AB10" s="13">
        <v>11</v>
      </c>
      <c r="AC10" s="34">
        <v>2.88</v>
      </c>
      <c r="AD10" s="34">
        <v>13.6</v>
      </c>
      <c r="AE10" s="34">
        <v>32.232</v>
      </c>
      <c r="AF10" s="34">
        <v>1.767</v>
      </c>
      <c r="AG10" s="11">
        <f t="shared" si="0"/>
        <v>53555.634559999984</v>
      </c>
      <c r="AI10" s="52"/>
    </row>
    <row r="11" spans="1:35" ht="12.75">
      <c r="A11" s="9" t="s">
        <v>6</v>
      </c>
      <c r="B11" s="9">
        <v>510</v>
      </c>
      <c r="C11" s="9">
        <v>21</v>
      </c>
      <c r="D11" s="9">
        <v>543</v>
      </c>
      <c r="E11" s="9">
        <v>29</v>
      </c>
      <c r="F11" s="9">
        <v>105</v>
      </c>
      <c r="G11" s="9"/>
      <c r="H11" s="11">
        <f>B11+C11+D11+E11+F11+G11</f>
        <v>1208</v>
      </c>
      <c r="I11" s="33">
        <v>1.67972</v>
      </c>
      <c r="J11" s="13">
        <v>57900</v>
      </c>
      <c r="K11" s="13">
        <v>20669</v>
      </c>
      <c r="L11" s="22">
        <v>881.8</v>
      </c>
      <c r="M11" s="34">
        <f>L11/H11</f>
        <v>0.7299668874172185</v>
      </c>
      <c r="N11" s="29">
        <f>(K11-L11)/H11</f>
        <v>16.380132450331125</v>
      </c>
      <c r="O11" s="34">
        <f>22.2*I11+N11</f>
        <v>53.66991645033113</v>
      </c>
      <c r="P11" s="34">
        <f>44.35*I11+N11</f>
        <v>90.87571445033115</v>
      </c>
      <c r="Q11" s="34">
        <f>31.15*I11+N11</f>
        <v>68.70341045033112</v>
      </c>
      <c r="R11" s="34">
        <f>62.25*I11+N11</f>
        <v>120.94270245033113</v>
      </c>
      <c r="S11" s="34">
        <f>33.3*I11+N11</f>
        <v>72.31480845033113</v>
      </c>
      <c r="T11" s="34">
        <f>66.65*I11+N11</f>
        <v>128.33347045033113</v>
      </c>
      <c r="U11" s="8"/>
      <c r="V11" s="8"/>
      <c r="W11" s="13">
        <v>5774</v>
      </c>
      <c r="X11" s="13">
        <v>9415</v>
      </c>
      <c r="Y11" s="13">
        <v>743</v>
      </c>
      <c r="Z11" s="13">
        <v>415</v>
      </c>
      <c r="AA11" s="13">
        <v>50</v>
      </c>
      <c r="AB11" s="13">
        <v>21</v>
      </c>
      <c r="AC11" s="34">
        <v>2.857</v>
      </c>
      <c r="AD11" s="34">
        <v>13.6</v>
      </c>
      <c r="AE11" s="34">
        <v>32.232</v>
      </c>
      <c r="AF11" s="34">
        <v>1.767</v>
      </c>
      <c r="AG11" s="11">
        <f t="shared" si="0"/>
        <v>87983.65052600001</v>
      </c>
      <c r="AI11" s="52"/>
    </row>
    <row r="12" spans="1:33" ht="12.75">
      <c r="A12" s="9"/>
      <c r="B12" s="9"/>
      <c r="C12" s="9"/>
      <c r="D12" s="9"/>
      <c r="E12" s="9"/>
      <c r="F12" s="9"/>
      <c r="G12" s="9"/>
      <c r="H12" s="13"/>
      <c r="I12" s="33"/>
      <c r="J12" s="13"/>
      <c r="K12" s="13"/>
      <c r="L12" s="22"/>
      <c r="M12" s="25"/>
      <c r="N12" s="29"/>
      <c r="O12" s="13"/>
      <c r="P12" s="13"/>
      <c r="Q12" s="13"/>
      <c r="R12" s="13"/>
      <c r="S12" s="29"/>
      <c r="T12" s="13"/>
      <c r="U12" s="8"/>
      <c r="V12" s="8"/>
      <c r="W12" s="13"/>
      <c r="X12" s="13"/>
      <c r="Y12" s="13"/>
      <c r="Z12" s="13"/>
      <c r="AA12" s="13"/>
      <c r="AB12" s="13"/>
      <c r="AC12" s="13"/>
      <c r="AD12" s="29"/>
      <c r="AE12" s="29"/>
      <c r="AF12" s="29"/>
      <c r="AG12" s="11">
        <f t="shared" si="0"/>
        <v>0</v>
      </c>
    </row>
    <row r="13" spans="1:33" ht="12.75">
      <c r="A13" s="9"/>
      <c r="B13" s="9"/>
      <c r="C13" s="9"/>
      <c r="D13" s="9"/>
      <c r="E13" s="9"/>
      <c r="F13" s="9"/>
      <c r="G13" s="9"/>
      <c r="H13" s="11"/>
      <c r="I13" s="33"/>
      <c r="J13" s="11"/>
      <c r="K13" s="11"/>
      <c r="L13" s="27"/>
      <c r="M13" s="25"/>
      <c r="N13" s="29"/>
      <c r="O13" s="13"/>
      <c r="P13" s="19"/>
      <c r="Q13" s="13"/>
      <c r="R13" s="13"/>
      <c r="S13" s="29"/>
      <c r="T13" s="13"/>
      <c r="U13" s="16"/>
      <c r="V13" s="16"/>
      <c r="W13" s="13"/>
      <c r="X13" s="13"/>
      <c r="Y13" s="19"/>
      <c r="Z13" s="19"/>
      <c r="AA13" s="19"/>
      <c r="AB13" s="19"/>
      <c r="AC13" s="19"/>
      <c r="AD13" s="25"/>
      <c r="AE13" s="25"/>
      <c r="AF13" s="25"/>
      <c r="AG13" s="13"/>
    </row>
    <row r="14" spans="1:33" ht="12.75">
      <c r="A14" s="10" t="s">
        <v>7</v>
      </c>
      <c r="B14" s="10">
        <f aca="true" t="shared" si="1" ref="B14:G14">SUM(B7:B13)</f>
        <v>1115</v>
      </c>
      <c r="C14" s="10">
        <f t="shared" si="1"/>
        <v>71</v>
      </c>
      <c r="D14" s="10">
        <f t="shared" si="1"/>
        <v>1208</v>
      </c>
      <c r="E14" s="10">
        <f t="shared" si="1"/>
        <v>113</v>
      </c>
      <c r="F14" s="10">
        <f t="shared" si="1"/>
        <v>274</v>
      </c>
      <c r="G14" s="10">
        <f t="shared" si="1"/>
        <v>1</v>
      </c>
      <c r="H14" s="17">
        <f>SUM(H7:H13)</f>
        <v>2782</v>
      </c>
      <c r="I14" s="33"/>
      <c r="J14" s="17">
        <f>SUM(J7:J12)</f>
        <v>173176</v>
      </c>
      <c r="K14" s="17">
        <f>SUM(K7:K12)</f>
        <v>87079</v>
      </c>
      <c r="L14" s="26">
        <f>SUM(L7:L12)</f>
        <v>3527.2</v>
      </c>
      <c r="M14" s="25"/>
      <c r="N14" s="29">
        <f>(K14-L14)/H14</f>
        <v>30.032997843278217</v>
      </c>
      <c r="O14" s="17"/>
      <c r="P14" s="17"/>
      <c r="Q14" s="17"/>
      <c r="R14" s="17"/>
      <c r="S14" s="29"/>
      <c r="T14" s="17"/>
      <c r="U14" s="17"/>
      <c r="V14" s="17"/>
      <c r="W14" s="17">
        <f>SUM(W7:W12)</f>
        <v>16308</v>
      </c>
      <c r="X14" s="17">
        <f>SUM(X7:X12)</f>
        <v>27225</v>
      </c>
      <c r="Y14" s="17"/>
      <c r="Z14" s="17"/>
      <c r="AA14" s="17"/>
      <c r="AB14" s="17"/>
      <c r="AC14" s="17"/>
      <c r="AD14" s="25"/>
      <c r="AE14" s="25"/>
      <c r="AF14" s="25"/>
      <c r="AG14" s="17">
        <f>SUM(AG7:AG13)</f>
        <v>287480.12168599997</v>
      </c>
    </row>
    <row r="15" spans="8:9" ht="12.75">
      <c r="H15" s="24"/>
      <c r="I15" s="24"/>
    </row>
    <row r="16" spans="8:9" ht="12.75">
      <c r="H16" s="1"/>
      <c r="I16" s="1"/>
    </row>
    <row r="17" spans="1:9" ht="12.75">
      <c r="A17" s="18"/>
      <c r="B17" s="18"/>
      <c r="C17" s="18"/>
      <c r="D17" s="18"/>
      <c r="E17" s="18"/>
      <c r="F17" s="18"/>
      <c r="G17" s="18"/>
      <c r="H17" s="1"/>
      <c r="I17" s="1"/>
    </row>
    <row r="18" spans="8:9" ht="12.75">
      <c r="H18" s="1"/>
      <c r="I18" s="1"/>
    </row>
    <row r="19" spans="8:9" ht="12.75">
      <c r="H19" s="1"/>
      <c r="I19" s="1"/>
    </row>
    <row r="20" spans="8:9" ht="12.75">
      <c r="H20" s="1"/>
      <c r="I20" s="1"/>
    </row>
    <row r="21" spans="8:9" ht="12.75">
      <c r="H21" s="1"/>
      <c r="I21" s="1"/>
    </row>
    <row r="22" spans="8:9" ht="12.75">
      <c r="H22" s="1"/>
      <c r="I22" s="1"/>
    </row>
    <row r="23" spans="8:9" ht="12.75">
      <c r="H23" s="1"/>
      <c r="I23" s="1"/>
    </row>
    <row r="24" spans="8:9" ht="12.75">
      <c r="H24" s="1"/>
      <c r="I24" s="1"/>
    </row>
    <row r="25" spans="8:9" ht="12.75">
      <c r="H25" s="1"/>
      <c r="I25" s="1"/>
    </row>
    <row r="26" spans="8:9" ht="12.75">
      <c r="H26" s="1"/>
      <c r="I26" s="1"/>
    </row>
    <row r="27" spans="8:9" ht="12.75">
      <c r="H27" s="1"/>
      <c r="I27" s="1"/>
    </row>
    <row r="28" spans="8:9" ht="12.75">
      <c r="H28" s="1"/>
      <c r="I28" s="1"/>
    </row>
    <row r="29" spans="8:9" ht="12.75">
      <c r="H29" s="1"/>
      <c r="I29" s="1"/>
    </row>
    <row r="30" spans="8:9" ht="12.75">
      <c r="H30" s="1"/>
      <c r="I30" s="1"/>
    </row>
    <row r="31" spans="8:9" ht="12.75">
      <c r="H31" s="1"/>
      <c r="I31" s="1"/>
    </row>
    <row r="32" spans="8:9" ht="12.75">
      <c r="H32" s="1"/>
      <c r="I32" s="1"/>
    </row>
    <row r="33" spans="8:9" ht="12.75">
      <c r="H33" s="1"/>
      <c r="I33" s="1"/>
    </row>
    <row r="34" spans="8:9" ht="12.75">
      <c r="H34" s="1"/>
      <c r="I34" s="1"/>
    </row>
    <row r="35" spans="8:9" ht="12.75">
      <c r="H35" s="1"/>
      <c r="I35" s="1"/>
    </row>
    <row r="36" spans="8:9" ht="12.75">
      <c r="H36" s="1"/>
      <c r="I36" s="1"/>
    </row>
    <row r="37" spans="8:9" ht="12.75">
      <c r="H37" s="1"/>
      <c r="I37" s="1"/>
    </row>
    <row r="38" spans="8:9" ht="12.75">
      <c r="H38" s="1"/>
      <c r="I38" s="1"/>
    </row>
    <row r="39" spans="8:9" ht="12.75">
      <c r="H39" s="1"/>
      <c r="I39" s="1"/>
    </row>
    <row r="40" spans="8:9" ht="12.75">
      <c r="H40" s="1"/>
      <c r="I40" s="1"/>
    </row>
    <row r="41" spans="8:9" ht="12.75">
      <c r="H41" s="1"/>
      <c r="I41" s="1"/>
    </row>
    <row r="42" spans="8:9" ht="12.75">
      <c r="H42" s="1"/>
      <c r="I42" s="1"/>
    </row>
    <row r="43" spans="8:9" ht="12.75">
      <c r="H43" s="1"/>
      <c r="I43" s="1"/>
    </row>
  </sheetData>
  <sheetProtection/>
  <mergeCells count="20">
    <mergeCell ref="X5:X6"/>
    <mergeCell ref="Y5:AB5"/>
    <mergeCell ref="AC5:AF5"/>
    <mergeCell ref="AG5:AG6"/>
    <mergeCell ref="N5:N6"/>
    <mergeCell ref="O5:P5"/>
    <mergeCell ref="Q5:R5"/>
    <mergeCell ref="S5:T5"/>
    <mergeCell ref="U5:V5"/>
    <mergeCell ref="W5:W6"/>
    <mergeCell ref="A2:Y2"/>
    <mergeCell ref="B5:C5"/>
    <mergeCell ref="D5:E5"/>
    <mergeCell ref="F5:G5"/>
    <mergeCell ref="H5:H6"/>
    <mergeCell ref="I5:I6"/>
    <mergeCell ref="J5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I43"/>
  <sheetViews>
    <sheetView tabSelected="1" zoomScalePageLayoutView="0" workbookViewId="0" topLeftCell="R1">
      <selection activeCell="K11" sqref="K11"/>
    </sheetView>
  </sheetViews>
  <sheetFormatPr defaultColWidth="9.00390625" defaultRowHeight="12.75"/>
  <cols>
    <col min="1" max="1" width="22.00390625" style="0" customWidth="1"/>
    <col min="2" max="2" width="13.625" style="0" customWidth="1"/>
    <col min="3" max="3" width="6.25390625" style="0" customWidth="1"/>
    <col min="4" max="4" width="13.25390625" style="0" customWidth="1"/>
    <col min="5" max="5" width="10.00390625" style="0" customWidth="1"/>
    <col min="6" max="6" width="13.00390625" style="0" customWidth="1"/>
    <col min="7" max="7" width="7.00390625" style="0" customWidth="1"/>
    <col min="8" max="8" width="12.625" style="0" customWidth="1"/>
    <col min="9" max="9" width="10.625" style="0" customWidth="1"/>
    <col min="10" max="10" width="12.625" style="0" customWidth="1"/>
    <col min="11" max="11" width="11.25390625" style="0" customWidth="1"/>
    <col min="12" max="12" width="13.00390625" style="0" customWidth="1"/>
    <col min="13" max="13" width="8.625" style="0" customWidth="1"/>
    <col min="14" max="14" width="13.00390625" style="0" customWidth="1"/>
    <col min="15" max="15" width="11.875" style="0" customWidth="1"/>
    <col min="16" max="16" width="13.00390625" style="0" customWidth="1"/>
    <col min="17" max="17" width="7.25390625" style="0" customWidth="1"/>
    <col min="18" max="18" width="13.00390625" style="0" customWidth="1"/>
    <col min="19" max="19" width="11.625" style="0" customWidth="1"/>
    <col min="20" max="20" width="13.00390625" style="0" customWidth="1"/>
    <col min="21" max="21" width="12.00390625" style="0" customWidth="1"/>
    <col min="22" max="22" width="14.625" style="0" customWidth="1"/>
    <col min="23" max="23" width="13.00390625" style="0" customWidth="1"/>
    <col min="24" max="24" width="10.625" style="0" hidden="1" customWidth="1"/>
    <col min="25" max="26" width="10.375" style="0" hidden="1" customWidth="1"/>
    <col min="27" max="27" width="10.375" style="0" customWidth="1"/>
    <col min="28" max="28" width="9.125" style="0" customWidth="1"/>
    <col min="29" max="29" width="10.125" style="0" customWidth="1"/>
    <col min="30" max="30" width="11.625" style="0" customWidth="1"/>
    <col min="31" max="31" width="11.25390625" style="0" customWidth="1"/>
    <col min="32" max="32" width="10.625" style="0" customWidth="1"/>
    <col min="33" max="33" width="9.25390625" style="0" customWidth="1"/>
    <col min="34" max="34" width="11.375" style="0" customWidth="1"/>
  </cols>
  <sheetData>
    <row r="1" spans="14:33" ht="12.75">
      <c r="N1" t="s">
        <v>42</v>
      </c>
      <c r="AE1" s="5"/>
      <c r="AF1" s="5"/>
      <c r="AG1" s="5"/>
    </row>
    <row r="2" spans="1:30" ht="15.75">
      <c r="A2" s="53" t="s">
        <v>61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4" spans="1:34" ht="21" customHeight="1">
      <c r="A4" s="2" t="s">
        <v>0</v>
      </c>
      <c r="B4" s="68" t="s">
        <v>43</v>
      </c>
      <c r="C4" s="69"/>
      <c r="D4" s="69"/>
      <c r="E4" s="69"/>
      <c r="F4" s="69"/>
      <c r="G4" s="69"/>
      <c r="H4" s="69"/>
      <c r="I4" s="69"/>
      <c r="J4" s="59" t="s">
        <v>54</v>
      </c>
      <c r="K4" s="66" t="s">
        <v>27</v>
      </c>
      <c r="L4" s="71" t="s">
        <v>43</v>
      </c>
      <c r="M4" s="72"/>
      <c r="N4" s="72"/>
      <c r="O4" s="72"/>
      <c r="P4" s="72"/>
      <c r="Q4" s="72"/>
      <c r="R4" s="72"/>
      <c r="S4" s="72"/>
      <c r="T4" s="57" t="s">
        <v>12</v>
      </c>
      <c r="U4" s="86" t="s">
        <v>55</v>
      </c>
      <c r="V4" s="47"/>
      <c r="W4" s="57" t="s">
        <v>56</v>
      </c>
      <c r="X4" s="44"/>
      <c r="Y4" s="44"/>
      <c r="Z4" s="44"/>
      <c r="AA4" s="45" t="s">
        <v>10</v>
      </c>
      <c r="AB4" s="59" t="s">
        <v>57</v>
      </c>
      <c r="AC4" s="59" t="s">
        <v>13</v>
      </c>
      <c r="AD4" s="59" t="s">
        <v>14</v>
      </c>
      <c r="AE4" s="76" t="s">
        <v>58</v>
      </c>
      <c r="AF4" s="77"/>
      <c r="AG4" s="78"/>
      <c r="AH4" s="82" t="s">
        <v>59</v>
      </c>
    </row>
    <row r="5" spans="1:34" ht="21" customHeight="1">
      <c r="A5" s="37"/>
      <c r="B5" s="68" t="s">
        <v>44</v>
      </c>
      <c r="C5" s="69"/>
      <c r="D5" s="69"/>
      <c r="E5" s="70"/>
      <c r="F5" s="68" t="s">
        <v>49</v>
      </c>
      <c r="G5" s="69"/>
      <c r="H5" s="69"/>
      <c r="I5" s="70"/>
      <c r="J5" s="59"/>
      <c r="K5" s="66"/>
      <c r="L5" s="71" t="s">
        <v>44</v>
      </c>
      <c r="M5" s="72"/>
      <c r="N5" s="72"/>
      <c r="O5" s="73"/>
      <c r="P5" s="71" t="s">
        <v>49</v>
      </c>
      <c r="Q5" s="72"/>
      <c r="R5" s="72"/>
      <c r="S5" s="73"/>
      <c r="T5" s="85"/>
      <c r="U5" s="87"/>
      <c r="V5" s="48"/>
      <c r="W5" s="85"/>
      <c r="X5" s="46"/>
      <c r="Y5" s="46"/>
      <c r="Z5" s="46"/>
      <c r="AA5" s="38"/>
      <c r="AB5" s="59"/>
      <c r="AC5" s="59"/>
      <c r="AD5" s="59"/>
      <c r="AE5" s="79"/>
      <c r="AF5" s="80"/>
      <c r="AG5" s="81"/>
      <c r="AH5" s="83"/>
    </row>
    <row r="6" spans="1:34" ht="101.25" customHeight="1">
      <c r="A6" s="3"/>
      <c r="B6" s="32" t="s">
        <v>45</v>
      </c>
      <c r="C6" s="32" t="s">
        <v>46</v>
      </c>
      <c r="D6" s="32" t="s">
        <v>47</v>
      </c>
      <c r="E6" s="32" t="s">
        <v>48</v>
      </c>
      <c r="F6" s="32" t="s">
        <v>45</v>
      </c>
      <c r="G6" s="32" t="s">
        <v>46</v>
      </c>
      <c r="H6" s="32" t="s">
        <v>47</v>
      </c>
      <c r="I6" s="32" t="s">
        <v>48</v>
      </c>
      <c r="J6" s="60"/>
      <c r="K6" s="67"/>
      <c r="L6" s="35" t="s">
        <v>50</v>
      </c>
      <c r="M6" s="36" t="s">
        <v>51</v>
      </c>
      <c r="N6" s="35" t="s">
        <v>52</v>
      </c>
      <c r="O6" s="36" t="s">
        <v>53</v>
      </c>
      <c r="P6" s="35" t="s">
        <v>50</v>
      </c>
      <c r="Q6" s="36" t="s">
        <v>51</v>
      </c>
      <c r="R6" s="35" t="s">
        <v>52</v>
      </c>
      <c r="S6" s="36" t="s">
        <v>53</v>
      </c>
      <c r="T6" s="58"/>
      <c r="U6" s="88"/>
      <c r="V6" s="51" t="s">
        <v>11</v>
      </c>
      <c r="W6" s="58"/>
      <c r="X6" s="7" t="s">
        <v>1</v>
      </c>
      <c r="Y6" s="6">
        <v>2017</v>
      </c>
      <c r="Z6" s="6">
        <v>2018</v>
      </c>
      <c r="AA6" s="21" t="s">
        <v>18</v>
      </c>
      <c r="AB6" s="60"/>
      <c r="AC6" s="60"/>
      <c r="AD6" s="60"/>
      <c r="AE6" s="43" t="s">
        <v>15</v>
      </c>
      <c r="AF6" s="43" t="s">
        <v>16</v>
      </c>
      <c r="AG6" s="43" t="s">
        <v>17</v>
      </c>
      <c r="AH6" s="84"/>
    </row>
    <row r="7" spans="1:35" ht="12.75">
      <c r="A7" s="8" t="s">
        <v>2</v>
      </c>
      <c r="B7" s="11">
        <v>22</v>
      </c>
      <c r="C7" s="11"/>
      <c r="D7" s="11">
        <v>94</v>
      </c>
      <c r="E7" s="11">
        <v>3</v>
      </c>
      <c r="F7" s="11">
        <v>41</v>
      </c>
      <c r="G7" s="11"/>
      <c r="H7" s="11">
        <v>42</v>
      </c>
      <c r="I7" s="11">
        <v>1</v>
      </c>
      <c r="J7" s="49">
        <v>5559</v>
      </c>
      <c r="K7" s="50">
        <v>1.88719</v>
      </c>
      <c r="L7" s="34">
        <f aca="true" t="shared" si="0" ref="L7:L12">18.895*K7</f>
        <v>35.65845505</v>
      </c>
      <c r="M7" s="34"/>
      <c r="N7" s="34">
        <f aca="true" t="shared" si="1" ref="N7:N12">18.895*K7</f>
        <v>35.65845505</v>
      </c>
      <c r="O7" s="34">
        <f aca="true" t="shared" si="2" ref="O7:O12">37.785*K7</f>
        <v>71.30747414999999</v>
      </c>
      <c r="P7" s="34">
        <f aca="true" t="shared" si="3" ref="P7:P12">7.535*K7</f>
        <v>14.21997665</v>
      </c>
      <c r="Q7" s="34"/>
      <c r="R7" s="34">
        <f aca="true" t="shared" si="4" ref="R7:R12">7.535*K7</f>
        <v>14.21997665</v>
      </c>
      <c r="S7" s="34">
        <f aca="true" t="shared" si="5" ref="S7:S12">15.075*K7</f>
        <v>28.449389249999996</v>
      </c>
      <c r="T7" s="11">
        <v>119</v>
      </c>
      <c r="U7" s="11">
        <v>4532</v>
      </c>
      <c r="V7" s="29">
        <f>U7/T7</f>
        <v>38.08403361344538</v>
      </c>
      <c r="W7" s="11">
        <v>5641</v>
      </c>
      <c r="X7" s="12"/>
      <c r="Y7" s="12"/>
      <c r="Z7" s="12"/>
      <c r="AA7" s="30">
        <f aca="true" t="shared" si="6" ref="AA7:AA12">(AB7+AC7)*12*2</f>
        <v>216</v>
      </c>
      <c r="AB7" s="13">
        <v>3</v>
      </c>
      <c r="AC7" s="13">
        <v>6</v>
      </c>
      <c r="AD7" s="13">
        <f aca="true" t="shared" si="7" ref="AD7:AD12">T7-AB7-AC7</f>
        <v>110</v>
      </c>
      <c r="AE7" s="28">
        <f>(W7-AA7)/T7+AB7*2*12/AB7+V7</f>
        <v>107.67226890756302</v>
      </c>
      <c r="AF7" s="28">
        <f>(W7-AA7)/T7+AC7*2*12/AC7+V7</f>
        <v>107.67226890756302</v>
      </c>
      <c r="AG7" s="28">
        <f aca="true" t="shared" si="8" ref="AG7:AG12">(W7-AA7)/T7+V7</f>
        <v>83.67226890756302</v>
      </c>
      <c r="AH7" s="17">
        <f aca="true" t="shared" si="9" ref="AH7:AH12">B7*L7+D7*N7+E7*O7+F7*P7+H7*R7+I7*S7+AB7*AE7+AC7*AF7+AD7*AG7</f>
        <v>15732.010659450001</v>
      </c>
      <c r="AI7" s="42"/>
    </row>
    <row r="8" spans="1:35" ht="12.75">
      <c r="A8" s="8" t="s">
        <v>3</v>
      </c>
      <c r="B8" s="14">
        <v>13</v>
      </c>
      <c r="C8" s="14"/>
      <c r="D8" s="14">
        <v>63</v>
      </c>
      <c r="E8" s="14">
        <v>0</v>
      </c>
      <c r="F8" s="14">
        <v>31</v>
      </c>
      <c r="G8" s="14"/>
      <c r="H8" s="14">
        <v>31</v>
      </c>
      <c r="I8" s="14">
        <v>0</v>
      </c>
      <c r="J8" s="49">
        <v>3887</v>
      </c>
      <c r="K8" s="50">
        <v>2.04236</v>
      </c>
      <c r="L8" s="34">
        <f t="shared" si="0"/>
        <v>38.5903922</v>
      </c>
      <c r="M8" s="34"/>
      <c r="N8" s="34">
        <f t="shared" si="1"/>
        <v>38.5903922</v>
      </c>
      <c r="O8" s="34">
        <f t="shared" si="2"/>
        <v>77.17057259999999</v>
      </c>
      <c r="P8" s="34">
        <f t="shared" si="3"/>
        <v>15.3891826</v>
      </c>
      <c r="Q8" s="34"/>
      <c r="R8" s="34">
        <f t="shared" si="4"/>
        <v>15.3891826</v>
      </c>
      <c r="S8" s="34">
        <f t="shared" si="5"/>
        <v>30.788576999999997</v>
      </c>
      <c r="T8" s="11">
        <v>76</v>
      </c>
      <c r="U8" s="14">
        <v>3734</v>
      </c>
      <c r="V8" s="29">
        <f aca="true" t="shared" si="10" ref="V8:V14">U8/T8</f>
        <v>49.13157894736842</v>
      </c>
      <c r="W8" s="14">
        <v>3540</v>
      </c>
      <c r="X8" s="15"/>
      <c r="Y8" s="15"/>
      <c r="Z8" s="15"/>
      <c r="AA8" s="30">
        <f t="shared" si="6"/>
        <v>0</v>
      </c>
      <c r="AB8" s="13">
        <v>0</v>
      </c>
      <c r="AC8" s="13">
        <v>0</v>
      </c>
      <c r="AD8" s="13">
        <f t="shared" si="7"/>
        <v>76</v>
      </c>
      <c r="AE8" s="28"/>
      <c r="AF8" s="28"/>
      <c r="AG8" s="28">
        <f t="shared" si="8"/>
        <v>95.71052631578948</v>
      </c>
      <c r="AH8" s="17">
        <f t="shared" si="9"/>
        <v>11160.999128399999</v>
      </c>
      <c r="AI8" s="42"/>
    </row>
    <row r="9" spans="1:35" ht="12.75">
      <c r="A9" s="9" t="s">
        <v>4</v>
      </c>
      <c r="B9" s="13">
        <v>33</v>
      </c>
      <c r="C9" s="13"/>
      <c r="D9" s="13">
        <v>138</v>
      </c>
      <c r="E9" s="13">
        <v>0</v>
      </c>
      <c r="F9" s="13">
        <v>45</v>
      </c>
      <c r="G9" s="13"/>
      <c r="H9" s="13">
        <v>48</v>
      </c>
      <c r="I9" s="13">
        <v>1</v>
      </c>
      <c r="J9" s="49">
        <v>8556</v>
      </c>
      <c r="K9" s="50">
        <v>2.16779</v>
      </c>
      <c r="L9" s="34">
        <f t="shared" si="0"/>
        <v>40.96039205</v>
      </c>
      <c r="M9" s="34"/>
      <c r="N9" s="34">
        <f t="shared" si="1"/>
        <v>40.96039205</v>
      </c>
      <c r="O9" s="34">
        <f t="shared" si="2"/>
        <v>81.90994515</v>
      </c>
      <c r="P9" s="34">
        <f t="shared" si="3"/>
        <v>16.33429765</v>
      </c>
      <c r="Q9" s="34"/>
      <c r="R9" s="34">
        <f t="shared" si="4"/>
        <v>16.33429765</v>
      </c>
      <c r="S9" s="34">
        <f t="shared" si="5"/>
        <v>32.67943425</v>
      </c>
      <c r="T9" s="11">
        <v>171</v>
      </c>
      <c r="U9" s="13">
        <v>4971</v>
      </c>
      <c r="V9" s="29">
        <f t="shared" si="10"/>
        <v>29.07017543859649</v>
      </c>
      <c r="W9" s="13">
        <v>7577</v>
      </c>
      <c r="X9" s="8"/>
      <c r="Y9" s="8"/>
      <c r="Z9" s="8"/>
      <c r="AA9" s="30">
        <f t="shared" si="6"/>
        <v>72</v>
      </c>
      <c r="AB9" s="13">
        <v>1</v>
      </c>
      <c r="AC9" s="13">
        <v>2</v>
      </c>
      <c r="AD9" s="13">
        <f t="shared" si="7"/>
        <v>168</v>
      </c>
      <c r="AE9" s="28">
        <f>(W9-AA9)/T9+AB9*2*12/AB9+V9</f>
        <v>96.95906432748538</v>
      </c>
      <c r="AF9" s="28">
        <f>(W9-AA9)/T9+AC9*2*12/AC9+V9</f>
        <v>96.95906432748538</v>
      </c>
      <c r="AG9" s="28">
        <f t="shared" si="8"/>
        <v>72.95906432748538</v>
      </c>
      <c r="AH9" s="17">
        <f t="shared" si="9"/>
        <v>21103.996156250003</v>
      </c>
      <c r="AI9" s="42"/>
    </row>
    <row r="10" spans="1:35" ht="12.75">
      <c r="A10" s="9" t="s">
        <v>5</v>
      </c>
      <c r="B10" s="13">
        <v>21</v>
      </c>
      <c r="C10" s="13"/>
      <c r="D10" s="13">
        <v>123</v>
      </c>
      <c r="E10" s="13">
        <v>1</v>
      </c>
      <c r="F10" s="13">
        <v>50</v>
      </c>
      <c r="G10" s="13"/>
      <c r="H10" s="13">
        <v>39</v>
      </c>
      <c r="I10" s="13"/>
      <c r="J10" s="49">
        <v>6957</v>
      </c>
      <c r="K10" s="50">
        <v>2.02871</v>
      </c>
      <c r="L10" s="34">
        <f t="shared" si="0"/>
        <v>38.33247545</v>
      </c>
      <c r="M10" s="34"/>
      <c r="N10" s="34">
        <f t="shared" si="1"/>
        <v>38.33247545</v>
      </c>
      <c r="O10" s="34">
        <f t="shared" si="2"/>
        <v>76.65480734999998</v>
      </c>
      <c r="P10" s="34">
        <f t="shared" si="3"/>
        <v>15.28632985</v>
      </c>
      <c r="Q10" s="34"/>
      <c r="R10" s="34">
        <f t="shared" si="4"/>
        <v>15.28632985</v>
      </c>
      <c r="S10" s="34">
        <f t="shared" si="5"/>
        <v>30.582803249999994</v>
      </c>
      <c r="T10" s="11">
        <v>145</v>
      </c>
      <c r="U10" s="13">
        <v>3824</v>
      </c>
      <c r="V10" s="29">
        <f t="shared" si="10"/>
        <v>26.372413793103448</v>
      </c>
      <c r="W10" s="13">
        <v>6325</v>
      </c>
      <c r="X10" s="8"/>
      <c r="Y10" s="8"/>
      <c r="Z10" s="8"/>
      <c r="AA10" s="30">
        <f t="shared" si="6"/>
        <v>48</v>
      </c>
      <c r="AB10" s="13">
        <v>2</v>
      </c>
      <c r="AC10" s="13">
        <v>0</v>
      </c>
      <c r="AD10" s="13">
        <f t="shared" si="7"/>
        <v>143</v>
      </c>
      <c r="AE10" s="28">
        <f>(W10-AA10)/T10+AB10*2*12/AB10+V10</f>
        <v>93.66206896551725</v>
      </c>
      <c r="AF10" s="28"/>
      <c r="AG10" s="28">
        <f t="shared" si="8"/>
        <v>69.66206896551725</v>
      </c>
      <c r="AH10" s="17">
        <f t="shared" si="9"/>
        <v>17106.014628800003</v>
      </c>
      <c r="AI10" s="42"/>
    </row>
    <row r="11" spans="1:35" ht="12.75">
      <c r="A11" s="9" t="s">
        <v>6</v>
      </c>
      <c r="B11" s="13">
        <v>8</v>
      </c>
      <c r="C11" s="13"/>
      <c r="D11" s="13">
        <v>30</v>
      </c>
      <c r="E11" s="13">
        <v>1</v>
      </c>
      <c r="F11" s="13">
        <v>9</v>
      </c>
      <c r="G11" s="13"/>
      <c r="H11" s="13">
        <v>5</v>
      </c>
      <c r="I11" s="13"/>
      <c r="J11" s="49">
        <v>2010</v>
      </c>
      <c r="K11" s="50">
        <v>2.33372</v>
      </c>
      <c r="L11" s="34">
        <f t="shared" si="0"/>
        <v>44.095639399999996</v>
      </c>
      <c r="M11" s="34"/>
      <c r="N11" s="34">
        <f t="shared" si="1"/>
        <v>44.095639399999996</v>
      </c>
      <c r="O11" s="34">
        <f t="shared" si="2"/>
        <v>88.1796102</v>
      </c>
      <c r="P11" s="34">
        <f t="shared" si="3"/>
        <v>17.5845802</v>
      </c>
      <c r="Q11" s="34"/>
      <c r="R11" s="34">
        <f t="shared" si="4"/>
        <v>17.5845802</v>
      </c>
      <c r="S11" s="34">
        <f t="shared" si="5"/>
        <v>35.180828999999996</v>
      </c>
      <c r="T11" s="11">
        <v>39</v>
      </c>
      <c r="U11" s="13">
        <v>1276</v>
      </c>
      <c r="V11" s="29">
        <f t="shared" si="10"/>
        <v>32.717948717948715</v>
      </c>
      <c r="W11" s="13">
        <v>1944</v>
      </c>
      <c r="X11" s="8"/>
      <c r="Y11" s="8"/>
      <c r="Z11" s="8"/>
      <c r="AA11" s="30">
        <f t="shared" si="6"/>
        <v>24</v>
      </c>
      <c r="AB11" s="13">
        <v>1</v>
      </c>
      <c r="AC11" s="13">
        <v>0</v>
      </c>
      <c r="AD11" s="13">
        <f t="shared" si="7"/>
        <v>38</v>
      </c>
      <c r="AE11" s="28">
        <f>(W11-AA11)/T11+AB11*2*12/AB11+V11</f>
        <v>105.94871794871794</v>
      </c>
      <c r="AF11" s="28"/>
      <c r="AG11" s="28">
        <f t="shared" si="8"/>
        <v>81.94871794871796</v>
      </c>
      <c r="AH11" s="17">
        <f t="shared" si="9"/>
        <v>5229.9980302</v>
      </c>
      <c r="AI11" s="42"/>
    </row>
    <row r="12" spans="1:35" ht="12.75">
      <c r="A12" s="9" t="s">
        <v>9</v>
      </c>
      <c r="B12" s="13">
        <v>103</v>
      </c>
      <c r="C12" s="13"/>
      <c r="D12" s="13">
        <v>378</v>
      </c>
      <c r="E12" s="13">
        <v>9</v>
      </c>
      <c r="F12" s="13">
        <v>55</v>
      </c>
      <c r="G12" s="13"/>
      <c r="H12" s="13">
        <v>31</v>
      </c>
      <c r="I12" s="13">
        <v>1</v>
      </c>
      <c r="J12" s="49">
        <v>23203</v>
      </c>
      <c r="K12" s="50">
        <v>2.29923</v>
      </c>
      <c r="L12" s="34">
        <f t="shared" si="0"/>
        <v>43.44395085</v>
      </c>
      <c r="M12" s="34"/>
      <c r="N12" s="34">
        <f t="shared" si="1"/>
        <v>43.44395085</v>
      </c>
      <c r="O12" s="34">
        <f t="shared" si="2"/>
        <v>86.87640555</v>
      </c>
      <c r="P12" s="34">
        <f t="shared" si="3"/>
        <v>17.324698050000002</v>
      </c>
      <c r="Q12" s="34"/>
      <c r="R12" s="34">
        <f t="shared" si="4"/>
        <v>17.324698050000002</v>
      </c>
      <c r="S12" s="34">
        <f t="shared" si="5"/>
        <v>34.66089225</v>
      </c>
      <c r="T12" s="11">
        <v>490</v>
      </c>
      <c r="U12" s="13">
        <v>11081</v>
      </c>
      <c r="V12" s="29">
        <f t="shared" si="10"/>
        <v>22.614285714285714</v>
      </c>
      <c r="W12" s="13">
        <v>18811</v>
      </c>
      <c r="X12" s="8"/>
      <c r="Y12" s="8"/>
      <c r="Z12" s="8"/>
      <c r="AA12" s="30">
        <f t="shared" si="6"/>
        <v>288</v>
      </c>
      <c r="AB12" s="13">
        <v>10</v>
      </c>
      <c r="AC12" s="13">
        <v>2</v>
      </c>
      <c r="AD12" s="13">
        <f t="shared" si="7"/>
        <v>478</v>
      </c>
      <c r="AE12" s="28">
        <f>(W12-AA12)/T12+AB12*2*12/AB12+V12</f>
        <v>84.41632653061225</v>
      </c>
      <c r="AF12" s="28">
        <f>(W12-AA12)/T12+AC12*2*12/AC12+V12</f>
        <v>84.41632653061225</v>
      </c>
      <c r="AG12" s="28">
        <f t="shared" si="8"/>
        <v>60.416326530612245</v>
      </c>
      <c r="AH12" s="17">
        <f t="shared" si="9"/>
        <v>53095.01293335001</v>
      </c>
      <c r="AI12" s="42"/>
    </row>
    <row r="13" spans="1:35" ht="12.75">
      <c r="A13" s="9"/>
      <c r="B13" s="11"/>
      <c r="C13" s="11"/>
      <c r="D13" s="11"/>
      <c r="E13" s="11"/>
      <c r="F13" s="11"/>
      <c r="G13" s="11"/>
      <c r="H13" s="11"/>
      <c r="I13" s="11"/>
      <c r="J13" s="19"/>
      <c r="K13" s="40"/>
      <c r="L13" s="34"/>
      <c r="M13" s="34"/>
      <c r="N13" s="34"/>
      <c r="O13" s="34"/>
      <c r="P13" s="34"/>
      <c r="Q13" s="34"/>
      <c r="R13" s="34"/>
      <c r="S13" s="34"/>
      <c r="T13" s="13"/>
      <c r="U13" s="13"/>
      <c r="V13" s="29"/>
      <c r="W13" s="13"/>
      <c r="X13" s="16"/>
      <c r="Y13" s="16"/>
      <c r="Z13" s="16"/>
      <c r="AA13" s="16"/>
      <c r="AB13" s="19"/>
      <c r="AC13" s="19"/>
      <c r="AD13" s="19"/>
      <c r="AE13" s="25"/>
      <c r="AF13" s="25"/>
      <c r="AG13" s="25"/>
      <c r="AH13" s="26">
        <f>B13+H13+K13+U13+W13+AB13</f>
        <v>0</v>
      </c>
      <c r="AI13" s="42"/>
    </row>
    <row r="14" spans="1:35" ht="12.75">
      <c r="A14" s="10" t="s">
        <v>7</v>
      </c>
      <c r="B14" s="17">
        <f aca="true" t="shared" si="11" ref="B14:R14">SUM(B7:B12)</f>
        <v>200</v>
      </c>
      <c r="C14" s="17">
        <f t="shared" si="11"/>
        <v>0</v>
      </c>
      <c r="D14" s="17">
        <f>SUM(D7:D12)</f>
        <v>826</v>
      </c>
      <c r="E14" s="17">
        <f t="shared" si="11"/>
        <v>14</v>
      </c>
      <c r="F14" s="17">
        <f t="shared" si="11"/>
        <v>231</v>
      </c>
      <c r="G14" s="17">
        <f t="shared" si="11"/>
        <v>0</v>
      </c>
      <c r="H14" s="17">
        <f t="shared" si="11"/>
        <v>196</v>
      </c>
      <c r="I14" s="17">
        <f t="shared" si="11"/>
        <v>3</v>
      </c>
      <c r="J14" s="26">
        <f t="shared" si="11"/>
        <v>50172</v>
      </c>
      <c r="K14" s="41"/>
      <c r="L14" s="34">
        <f t="shared" si="11"/>
        <v>241.08130500000001</v>
      </c>
      <c r="M14" s="34">
        <f t="shared" si="11"/>
        <v>0</v>
      </c>
      <c r="N14" s="34">
        <f t="shared" si="11"/>
        <v>241.08130500000001</v>
      </c>
      <c r="O14" s="34">
        <f t="shared" si="11"/>
        <v>482.098815</v>
      </c>
      <c r="P14" s="34">
        <f t="shared" si="11"/>
        <v>96.13906500000002</v>
      </c>
      <c r="Q14" s="34">
        <f t="shared" si="11"/>
        <v>0</v>
      </c>
      <c r="R14" s="34">
        <f t="shared" si="11"/>
        <v>96.13906500000002</v>
      </c>
      <c r="S14" s="34">
        <f>SUM(S7:S12)</f>
        <v>192.341925</v>
      </c>
      <c r="T14" s="17">
        <f>SUM(T7:T13)</f>
        <v>1040</v>
      </c>
      <c r="U14" s="17">
        <f>SUM(U7:U12)</f>
        <v>29418</v>
      </c>
      <c r="V14" s="29">
        <f t="shared" si="10"/>
        <v>28.286538461538463</v>
      </c>
      <c r="W14" s="17">
        <f aca="true" t="shared" si="12" ref="W14:AD14">SUM(W7:W12)</f>
        <v>43838</v>
      </c>
      <c r="X14" s="17">
        <f t="shared" si="12"/>
        <v>0</v>
      </c>
      <c r="Y14" s="17">
        <f t="shared" si="12"/>
        <v>0</v>
      </c>
      <c r="Z14" s="17">
        <f t="shared" si="12"/>
        <v>0</v>
      </c>
      <c r="AA14" s="23">
        <f t="shared" si="12"/>
        <v>648</v>
      </c>
      <c r="AB14" s="17">
        <f t="shared" si="12"/>
        <v>17</v>
      </c>
      <c r="AC14" s="17">
        <f t="shared" si="12"/>
        <v>10</v>
      </c>
      <c r="AD14" s="17">
        <f t="shared" si="12"/>
        <v>1013</v>
      </c>
      <c r="AE14" s="25"/>
      <c r="AF14" s="25"/>
      <c r="AG14" s="25"/>
      <c r="AH14" s="17">
        <f>SUM(AH7:AH13)</f>
        <v>123428.03153645001</v>
      </c>
      <c r="AI14" s="42"/>
    </row>
    <row r="15" spans="2:22" ht="12.75">
      <c r="B15" s="20"/>
      <c r="C15" s="24"/>
      <c r="D15" s="24"/>
      <c r="E15" s="24"/>
      <c r="F15" s="24"/>
      <c r="G15" s="24"/>
      <c r="V15" s="39"/>
    </row>
    <row r="16" spans="2:7" ht="12.75">
      <c r="B16" s="1"/>
      <c r="C16" s="1"/>
      <c r="D16" s="1"/>
      <c r="E16" s="1"/>
      <c r="F16" s="1"/>
      <c r="G16" s="1"/>
    </row>
    <row r="17" spans="1:7" ht="12.75">
      <c r="A17" s="18"/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</sheetData>
  <sheetProtection/>
  <mergeCells count="17">
    <mergeCell ref="A2:AD2"/>
    <mergeCell ref="B4:I4"/>
    <mergeCell ref="J4:J6"/>
    <mergeCell ref="K4:K6"/>
    <mergeCell ref="L4:S4"/>
    <mergeCell ref="T4:T6"/>
    <mergeCell ref="U4:U6"/>
    <mergeCell ref="W4:W6"/>
    <mergeCell ref="AB4:AB6"/>
    <mergeCell ref="AC4:AC6"/>
    <mergeCell ref="AD4:AD6"/>
    <mergeCell ref="AE4:AG5"/>
    <mergeCell ref="AH4:AH6"/>
    <mergeCell ref="B5:E5"/>
    <mergeCell ref="F5:I5"/>
    <mergeCell ref="L5:O5"/>
    <mergeCell ref="P5:S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04</cp:lastModifiedBy>
  <cp:lastPrinted>2019-12-17T10:11:41Z</cp:lastPrinted>
  <dcterms:created xsi:type="dcterms:W3CDTF">2007-09-07T06:28:30Z</dcterms:created>
  <dcterms:modified xsi:type="dcterms:W3CDTF">2020-04-30T06:05:23Z</dcterms:modified>
  <cp:category/>
  <cp:version/>
  <cp:contentType/>
  <cp:contentStatus/>
</cp:coreProperties>
</file>